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3085" windowHeight="4530" tabRatio="867" activeTab="4"/>
  </bookViews>
  <sheets>
    <sheet name="Январь 2022" sheetId="1" r:id="rId1"/>
    <sheet name="Февраль 2022" sheetId="2" r:id="rId2"/>
    <sheet name="Март 2022" sheetId="3" r:id="rId3"/>
    <sheet name="Апрель 2022" sheetId="4" r:id="rId4"/>
    <sheet name="Май 2022" sheetId="5" r:id="rId5"/>
  </sheets>
  <definedNames/>
  <calcPr fullCalcOnLoad="1"/>
</workbook>
</file>

<file path=xl/comments1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L18+M18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L18+M18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<sst xmlns="http://schemas.openxmlformats.org/spreadsheetml/2006/main" count="280" uniqueCount="37">
  <si>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</si>
  <si>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</si>
  <si>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</si>
  <si>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</si>
  <si>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</si>
  <si>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</si>
  <si>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</si>
  <si>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</si>
  <si>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</si>
  <si>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СН I</t>
  </si>
  <si>
    <t>Всего</t>
  </si>
  <si>
    <t>уровень напряжения</t>
  </si>
  <si>
    <t>филиал ПАО "МРСК Центра" - "Курскэнерго"</t>
  </si>
  <si>
    <t>Регион</t>
  </si>
  <si>
    <t>Курская обл.</t>
  </si>
  <si>
    <t>Белгородская обл.</t>
  </si>
  <si>
    <t>Оренбургская обл.</t>
  </si>
  <si>
    <t>Ростовская обл.</t>
  </si>
  <si>
    <t>г. Москва</t>
  </si>
  <si>
    <t>Московская обл.</t>
  </si>
  <si>
    <t>филиал ПАО "МРСК Центра" - "Белгородэнерго"</t>
  </si>
  <si>
    <t>филиал ПАО "МРСК Юга" - "Ростовэнерго"</t>
  </si>
  <si>
    <t>ПАО "МОЭСК"</t>
  </si>
  <si>
    <t>СН-2</t>
  </si>
  <si>
    <t>филиал ПАО "МРСК Волги" - "Оренбургэнерго"</t>
  </si>
  <si>
    <t>ООО "УКХ"</t>
  </si>
  <si>
    <t>ПАО "ОЭК"</t>
  </si>
  <si>
    <t>Объем фактического  полезного отпуска мощности по уровням напряжения, МВт.</t>
  </si>
  <si>
    <t>Нижегородская обл.</t>
  </si>
  <si>
    <t>ПАО "МРСК Центра и Приволжья Нижновэнерго"</t>
  </si>
  <si>
    <t>г. Санкт-Петербург</t>
  </si>
  <si>
    <t>ПАО "Россети Ленэнерго"</t>
  </si>
  <si>
    <t>Январь 2022 год</t>
  </si>
  <si>
    <t>Февраль 2022 год</t>
  </si>
  <si>
    <t>Март 2022 год</t>
  </si>
  <si>
    <t>Апрель 2022 год</t>
  </si>
  <si>
    <t>Май 2022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</si>
</sst>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0"/>
    <numFmt numFmtId="180" formatCode="#,##0.00000000"/>
    <numFmt numFmtId="181" formatCode="0.00000"/>
    <numFmt numFmtId="182" formatCode="#,##0.000000"/>
    <numFmt numFmtId="183" formatCode="0.000000"/>
    <numFmt numFmtId="184" formatCode="0.00000000"/>
    <numFmt numFmtId="185" formatCode="#,##0.0"/>
    <numFmt numFmtId="186" formatCode="dd/mm/yy;@"/>
    <numFmt numFmtId="187" formatCode="#,##0.0000000"/>
    <numFmt numFmtId="188" formatCode="0.0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10" xfId="0" applyNumberFormat="1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4" fontId="46" fillId="0" borderId="13" xfId="0" applyNumberFormat="1" applyFont="1" applyBorder="1" applyAlignment="1">
      <alignment horizontal="left" vertical="center" wrapText="1"/>
    </xf>
    <xf numFmtId="4" fontId="46" fillId="0" borderId="14" xfId="0" applyNumberFormat="1" applyFont="1" applyBorder="1" applyAlignment="1">
      <alignment horizontal="left" vertical="center" wrapText="1"/>
    </xf>
    <xf numFmtId="172" fontId="46" fillId="0" borderId="14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4" fontId="46" fillId="0" borderId="15" xfId="0" applyNumberFormat="1" applyFont="1" applyBorder="1" applyAlignment="1">
      <alignment horizontal="left" vertical="center" wrapText="1"/>
    </xf>
    <xf numFmtId="172" fontId="46" fillId="0" borderId="14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16" xfId="0" applyFont="1" applyBorder="1" applyAlignment="1">
      <alignment horizontal="center"/>
    </xf>
    <xf numFmtId="4" fontId="46" fillId="0" borderId="16" xfId="0" applyNumberFormat="1" applyFont="1" applyBorder="1" applyAlignment="1">
      <alignment horizontal="left" vertical="center" wrapText="1"/>
    </xf>
    <xf numFmtId="0" fontId="46" fillId="0" borderId="0" xfId="0" applyFont="1" applyFill="1" applyAlignment="1">
      <alignment/>
    </xf>
    <xf numFmtId="0" fontId="47" fillId="0" borderId="17" xfId="0" applyFont="1" applyBorder="1" applyAlignment="1">
      <alignment horizontal="center" vertical="center"/>
    </xf>
    <xf numFmtId="0" fontId="46" fillId="0" borderId="18" xfId="0" applyFont="1" applyFill="1" applyBorder="1" applyAlignment="1">
      <alignment/>
    </xf>
    <xf numFmtId="0" fontId="46" fillId="33" borderId="14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173" fontId="46" fillId="33" borderId="19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/>
    </xf>
    <xf numFmtId="172" fontId="46" fillId="33" borderId="14" xfId="0" applyNumberFormat="1" applyFont="1" applyFill="1" applyBorder="1" applyAlignment="1">
      <alignment horizontal="center" vertical="center" wrapText="1"/>
    </xf>
    <xf numFmtId="172" fontId="46" fillId="33" borderId="15" xfId="0" applyNumberFormat="1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172" fontId="46" fillId="33" borderId="13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172" fontId="46" fillId="33" borderId="12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/>
    </xf>
    <xf numFmtId="172" fontId="46" fillId="33" borderId="10" xfId="0" applyNumberFormat="1" applyFont="1" applyFill="1" applyBorder="1" applyAlignment="1">
      <alignment horizontal="center" vertical="center" wrapText="1"/>
    </xf>
    <xf numFmtId="172" fontId="46" fillId="33" borderId="16" xfId="0" applyNumberFormat="1" applyFont="1" applyFill="1" applyBorder="1" applyAlignment="1">
      <alignment horizontal="center" vertical="center" wrapText="1"/>
    </xf>
    <xf numFmtId="172" fontId="46" fillId="33" borderId="13" xfId="0" applyNumberFormat="1" applyFont="1" applyFill="1" applyBorder="1" applyAlignment="1">
      <alignment horizontal="center" vertical="center"/>
    </xf>
    <xf numFmtId="173" fontId="46" fillId="33" borderId="13" xfId="0" applyNumberFormat="1" applyFont="1" applyFill="1" applyBorder="1" applyAlignment="1">
      <alignment horizontal="center" vertical="center"/>
    </xf>
    <xf numFmtId="4" fontId="46" fillId="33" borderId="13" xfId="0" applyNumberFormat="1" applyFont="1" applyFill="1" applyBorder="1" applyAlignment="1">
      <alignment horizontal="left" vertical="center" wrapText="1"/>
    </xf>
    <xf numFmtId="4" fontId="46" fillId="33" borderId="15" xfId="0" applyNumberFormat="1" applyFont="1" applyFill="1" applyBorder="1" applyAlignment="1">
      <alignment horizontal="left" vertical="center" wrapText="1"/>
    </xf>
    <xf numFmtId="172" fontId="46" fillId="33" borderId="21" xfId="0" applyNumberFormat="1" applyFont="1" applyFill="1" applyBorder="1" applyAlignment="1">
      <alignment horizontal="center" vertical="center" wrapText="1"/>
    </xf>
    <xf numFmtId="172" fontId="46" fillId="33" borderId="15" xfId="0" applyNumberFormat="1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172" fontId="46" fillId="33" borderId="12" xfId="0" applyNumberFormat="1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/>
    </xf>
    <xf numFmtId="0" fontId="46" fillId="33" borderId="22" xfId="0" applyFont="1" applyFill="1" applyBorder="1" applyAlignment="1">
      <alignment/>
    </xf>
    <xf numFmtId="0" fontId="49" fillId="0" borderId="24" xfId="0" applyFont="1" applyBorder="1" applyAlignment="1">
      <alignment horizontal="center" vertical="center" wrapText="1"/>
    </xf>
    <xf numFmtId="172" fontId="2" fillId="33" borderId="14" xfId="0" applyNumberFormat="1" applyFont="1" applyFill="1" applyBorder="1" applyAlignment="1">
      <alignment horizontal="center" vertical="center"/>
    </xf>
    <xf numFmtId="172" fontId="46" fillId="33" borderId="14" xfId="0" applyNumberFormat="1" applyFont="1" applyFill="1" applyBorder="1" applyAlignment="1">
      <alignment horizontal="center" vertical="center"/>
    </xf>
    <xf numFmtId="173" fontId="46" fillId="33" borderId="14" xfId="0" applyNumberFormat="1" applyFont="1" applyFill="1" applyBorder="1" applyAlignment="1">
      <alignment horizontal="center" vertical="center"/>
    </xf>
    <xf numFmtId="173" fontId="46" fillId="33" borderId="18" xfId="0" applyNumberFormat="1" applyFont="1" applyFill="1" applyBorder="1" applyAlignment="1">
      <alignment horizontal="center" vertical="center"/>
    </xf>
    <xf numFmtId="4" fontId="46" fillId="33" borderId="13" xfId="0" applyNumberFormat="1" applyFont="1" applyFill="1" applyBorder="1" applyAlignment="1">
      <alignment horizontal="center" vertical="center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1" fillId="0" borderId="3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1" fillId="0" borderId="23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33" borderId="37" xfId="0" applyFont="1" applyFill="1" applyBorder="1" applyAlignment="1">
      <alignment horizontal="center" vertical="center" wrapText="1"/>
    </xf>
    <xf numFmtId="0" fontId="46" fillId="33" borderId="36" xfId="0" applyFont="1" applyFill="1" applyBorder="1" applyAlignment="1">
      <alignment horizontal="center" vertical="center" wrapText="1"/>
    </xf>
    <xf numFmtId="0" fontId="46" fillId="33" borderId="28" xfId="0" applyNumberFormat="1" applyFont="1" applyFill="1" applyBorder="1" applyAlignment="1">
      <alignment horizontal="left" vertical="center" wrapText="1"/>
    </xf>
    <xf numFmtId="0" fontId="46" fillId="33" borderId="21" xfId="0" applyNumberFormat="1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G7" sqref="G7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60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5.5" customHeight="1" thickBot="1">
      <c r="A2" s="28" t="s">
        <v>32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63" t="s">
        <v>13</v>
      </c>
      <c r="B3" s="66" t="s">
        <v>6</v>
      </c>
      <c r="C3" s="66" t="s">
        <v>8</v>
      </c>
      <c r="D3" s="69" t="s">
        <v>7</v>
      </c>
      <c r="E3" s="70"/>
      <c r="F3" s="70"/>
      <c r="G3" s="70"/>
      <c r="H3" s="71"/>
      <c r="I3" s="69" t="s">
        <v>27</v>
      </c>
      <c r="J3" s="70"/>
      <c r="K3" s="72"/>
    </row>
    <row r="4" spans="1:11" ht="18.75" customHeight="1">
      <c r="A4" s="64"/>
      <c r="B4" s="67"/>
      <c r="C4" s="67"/>
      <c r="D4" s="73" t="s">
        <v>10</v>
      </c>
      <c r="E4" s="75" t="s">
        <v>11</v>
      </c>
      <c r="F4" s="76"/>
      <c r="G4" s="77"/>
      <c r="H4" s="50"/>
      <c r="I4" s="78" t="s">
        <v>10</v>
      </c>
      <c r="J4" s="78" t="s">
        <v>11</v>
      </c>
      <c r="K4" s="80"/>
    </row>
    <row r="5" spans="1:11" ht="19.5" customHeight="1" thickBot="1">
      <c r="A5" s="65"/>
      <c r="B5" s="68"/>
      <c r="C5" s="68"/>
      <c r="D5" s="74"/>
      <c r="E5" s="3" t="s">
        <v>0</v>
      </c>
      <c r="F5" s="3" t="s">
        <v>9</v>
      </c>
      <c r="G5" s="4" t="s">
        <v>1</v>
      </c>
      <c r="H5" s="4" t="s">
        <v>2</v>
      </c>
      <c r="I5" s="79"/>
      <c r="J5" s="16" t="s">
        <v>0</v>
      </c>
      <c r="K5" s="19" t="s">
        <v>23</v>
      </c>
    </row>
    <row r="6" spans="1:11" ht="19.5" customHeight="1">
      <c r="A6" s="81" t="s">
        <v>14</v>
      </c>
      <c r="B6" s="83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82"/>
      <c r="B7" s="84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81" t="s">
        <v>15</v>
      </c>
      <c r="B8" s="83" t="s">
        <v>20</v>
      </c>
      <c r="C8" s="6" t="s">
        <v>3</v>
      </c>
      <c r="D8" s="29">
        <f t="shared" si="0"/>
        <v>5569.729</v>
      </c>
      <c r="E8" s="52">
        <v>4355.251</v>
      </c>
      <c r="F8" s="21"/>
      <c r="G8" s="21">
        <f>35.18+1074.599+104.699</f>
        <v>1214.478</v>
      </c>
      <c r="H8" s="21"/>
      <c r="I8" s="29">
        <f t="shared" si="1"/>
        <v>6.319999999999999</v>
      </c>
      <c r="J8" s="21">
        <v>6.265</v>
      </c>
      <c r="K8" s="22">
        <v>0.055</v>
      </c>
    </row>
    <row r="9" spans="1:11" ht="32.25" customHeight="1" thickBot="1">
      <c r="A9" s="85"/>
      <c r="B9" s="86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81" t="s">
        <v>16</v>
      </c>
      <c r="B10" s="88" t="s">
        <v>24</v>
      </c>
      <c r="C10" s="6" t="s">
        <v>3</v>
      </c>
      <c r="D10" s="29">
        <f>SUM(E10:H10)</f>
        <v>267.593</v>
      </c>
      <c r="E10" s="21">
        <v>48.497</v>
      </c>
      <c r="F10" s="21">
        <v>218.642</v>
      </c>
      <c r="G10" s="21">
        <v>0.454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7"/>
      <c r="B11" s="89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7"/>
      <c r="B12" s="90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82"/>
      <c r="B13" s="91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92" t="s">
        <v>17</v>
      </c>
      <c r="B14" s="83" t="s">
        <v>21</v>
      </c>
      <c r="C14" s="6" t="s">
        <v>3</v>
      </c>
      <c r="D14" s="29">
        <f t="shared" si="0"/>
        <v>603.8670000000001</v>
      </c>
      <c r="E14" s="21"/>
      <c r="F14" s="21"/>
      <c r="G14" s="53">
        <v>603.8670000000001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93"/>
      <c r="B15" s="84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92" t="s">
        <v>18</v>
      </c>
      <c r="B16" s="95" t="s">
        <v>22</v>
      </c>
      <c r="C16" s="6" t="s">
        <v>3</v>
      </c>
      <c r="D16" s="29">
        <f t="shared" si="0"/>
        <v>2971.8502399999998</v>
      </c>
      <c r="E16" s="52">
        <v>1581.734</v>
      </c>
      <c r="F16" s="21"/>
      <c r="G16" s="52">
        <f>1594.17*0.872</f>
        <v>1390.11624</v>
      </c>
      <c r="H16" s="21"/>
      <c r="I16" s="29">
        <f t="shared" si="1"/>
        <v>4.116</v>
      </c>
      <c r="J16" s="21">
        <v>2.21</v>
      </c>
      <c r="K16" s="54">
        <f>ROUND(2.186*0.872,3)</f>
        <v>1.906</v>
      </c>
    </row>
    <row r="17" spans="1:11" ht="33.75" customHeight="1" thickBot="1">
      <c r="A17" s="94"/>
      <c r="B17" s="96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81" t="s">
        <v>18</v>
      </c>
      <c r="B18" s="97" t="s">
        <v>26</v>
      </c>
      <c r="C18" s="6" t="s">
        <v>3</v>
      </c>
      <c r="D18" s="29">
        <f t="shared" si="0"/>
        <v>204.05376</v>
      </c>
      <c r="E18" s="21"/>
      <c r="F18" s="21"/>
      <c r="G18" s="52">
        <f>1594.17*0.128</f>
        <v>204.05376</v>
      </c>
      <c r="H18" s="21"/>
      <c r="I18" s="29">
        <f t="shared" si="1"/>
        <v>0.28</v>
      </c>
      <c r="J18" s="21"/>
      <c r="K18" s="22">
        <f>ROUND(2.186*0.128,3)</f>
        <v>0.28</v>
      </c>
    </row>
    <row r="19" spans="1:11" ht="32.25" customHeight="1" thickBot="1">
      <c r="A19" s="82"/>
      <c r="B19" s="98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94" t="s">
        <v>19</v>
      </c>
      <c r="B20" s="96" t="s">
        <v>22</v>
      </c>
      <c r="C20" s="5" t="s">
        <v>3</v>
      </c>
      <c r="D20" s="33">
        <f t="shared" si="0"/>
        <v>995.842</v>
      </c>
      <c r="E20" s="40">
        <v>886.169</v>
      </c>
      <c r="F20" s="24"/>
      <c r="G20" s="41">
        <v>109.673</v>
      </c>
      <c r="H20" s="24"/>
      <c r="I20" s="33">
        <f t="shared" si="1"/>
        <v>1.367</v>
      </c>
      <c r="J20" s="41">
        <v>1.211</v>
      </c>
      <c r="K20" s="25">
        <v>0.156</v>
      </c>
    </row>
    <row r="21" spans="1:11" ht="30" customHeight="1" thickBot="1">
      <c r="A21" s="93"/>
      <c r="B21" s="91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99" t="s">
        <v>28</v>
      </c>
      <c r="B22" s="101" t="s">
        <v>29</v>
      </c>
      <c r="C22" s="5" t="s">
        <v>3</v>
      </c>
      <c r="D22" s="33">
        <f t="shared" si="0"/>
        <v>13421.005</v>
      </c>
      <c r="E22" s="40">
        <v>11442.668</v>
      </c>
      <c r="F22" s="24"/>
      <c r="G22" s="55">
        <v>1978.337</v>
      </c>
      <c r="H22" s="24"/>
      <c r="I22" s="33">
        <f>SUM(J22:K22)</f>
        <v>0</v>
      </c>
      <c r="J22" s="41"/>
      <c r="K22" s="25"/>
    </row>
    <row r="23" spans="1:11" ht="30.75" customHeight="1" thickBot="1">
      <c r="A23" s="100"/>
      <c r="B23" s="102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99" t="s">
        <v>30</v>
      </c>
      <c r="B24" s="101" t="s">
        <v>31</v>
      </c>
      <c r="C24" s="42" t="s">
        <v>3</v>
      </c>
      <c r="D24" s="33">
        <f>SUM(E24:H24)</f>
        <v>1229.669</v>
      </c>
      <c r="E24" s="40"/>
      <c r="F24" s="24"/>
      <c r="G24" s="40">
        <v>1229.669</v>
      </c>
      <c r="H24" s="24"/>
      <c r="I24" s="33">
        <f>SUM(J24:K24)</f>
        <v>1.711</v>
      </c>
      <c r="J24" s="41"/>
      <c r="K24" s="25">
        <v>1.711</v>
      </c>
    </row>
    <row r="25" spans="1:11" ht="30.75" customHeight="1" thickBot="1">
      <c r="A25" s="100"/>
      <c r="B25" s="102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G16" sqref="G16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60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5.5" customHeight="1" thickBot="1">
      <c r="A2" s="28" t="s">
        <v>33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63" t="s">
        <v>13</v>
      </c>
      <c r="B3" s="66" t="s">
        <v>6</v>
      </c>
      <c r="C3" s="66" t="s">
        <v>8</v>
      </c>
      <c r="D3" s="69" t="s">
        <v>7</v>
      </c>
      <c r="E3" s="70"/>
      <c r="F3" s="70"/>
      <c r="G3" s="70"/>
      <c r="H3" s="71"/>
      <c r="I3" s="69" t="s">
        <v>27</v>
      </c>
      <c r="J3" s="70"/>
      <c r="K3" s="72"/>
    </row>
    <row r="4" spans="1:11" ht="18.75" customHeight="1">
      <c r="A4" s="64"/>
      <c r="B4" s="67"/>
      <c r="C4" s="67"/>
      <c r="D4" s="73" t="s">
        <v>10</v>
      </c>
      <c r="E4" s="75" t="s">
        <v>11</v>
      </c>
      <c r="F4" s="76"/>
      <c r="G4" s="77"/>
      <c r="H4" s="56"/>
      <c r="I4" s="78" t="s">
        <v>10</v>
      </c>
      <c r="J4" s="78" t="s">
        <v>11</v>
      </c>
      <c r="K4" s="80"/>
    </row>
    <row r="5" spans="1:11" ht="19.5" customHeight="1" thickBot="1">
      <c r="A5" s="65"/>
      <c r="B5" s="68"/>
      <c r="C5" s="68"/>
      <c r="D5" s="74"/>
      <c r="E5" s="3" t="s">
        <v>0</v>
      </c>
      <c r="F5" s="3" t="s">
        <v>9</v>
      </c>
      <c r="G5" s="4" t="s">
        <v>1</v>
      </c>
      <c r="H5" s="4" t="s">
        <v>2</v>
      </c>
      <c r="I5" s="79"/>
      <c r="J5" s="16" t="s">
        <v>0</v>
      </c>
      <c r="K5" s="19" t="s">
        <v>23</v>
      </c>
    </row>
    <row r="6" spans="1:11" ht="19.5" customHeight="1">
      <c r="A6" s="81" t="s">
        <v>14</v>
      </c>
      <c r="B6" s="83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82"/>
      <c r="B7" s="84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81" t="s">
        <v>15</v>
      </c>
      <c r="B8" s="83" t="s">
        <v>20</v>
      </c>
      <c r="C8" s="6" t="s">
        <v>3</v>
      </c>
      <c r="D8" s="29">
        <f t="shared" si="0"/>
        <v>5675.718000000001</v>
      </c>
      <c r="E8" s="52">
        <v>4367.746</v>
      </c>
      <c r="F8" s="21"/>
      <c r="G8" s="21">
        <f>20.198+1188.881+98.893</f>
        <v>1307.9720000000002</v>
      </c>
      <c r="H8" s="21"/>
      <c r="I8" s="29">
        <f t="shared" si="1"/>
        <v>5.792999999999999</v>
      </c>
      <c r="J8" s="21">
        <v>5.754</v>
      </c>
      <c r="K8" s="22">
        <v>0.039</v>
      </c>
    </row>
    <row r="9" spans="1:11" ht="32.25" customHeight="1" thickBot="1">
      <c r="A9" s="85"/>
      <c r="B9" s="86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81" t="s">
        <v>16</v>
      </c>
      <c r="B10" s="88" t="s">
        <v>24</v>
      </c>
      <c r="C10" s="6" t="s">
        <v>3</v>
      </c>
      <c r="D10" s="29">
        <f>SUM(E10:H10)</f>
        <v>174.13</v>
      </c>
      <c r="E10" s="21">
        <v>0</v>
      </c>
      <c r="F10" s="21">
        <v>173.72</v>
      </c>
      <c r="G10" s="21">
        <v>0.41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7"/>
      <c r="B11" s="89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7"/>
      <c r="B12" s="90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82"/>
      <c r="B13" s="91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92" t="s">
        <v>17</v>
      </c>
      <c r="B14" s="83" t="s">
        <v>21</v>
      </c>
      <c r="C14" s="6" t="s">
        <v>3</v>
      </c>
      <c r="D14" s="29">
        <f t="shared" si="0"/>
        <v>555.082</v>
      </c>
      <c r="E14" s="21"/>
      <c r="F14" s="21"/>
      <c r="G14" s="53">
        <v>555.082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93"/>
      <c r="B15" s="84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92" t="s">
        <v>18</v>
      </c>
      <c r="B16" s="95" t="s">
        <v>22</v>
      </c>
      <c r="C16" s="6" t="s">
        <v>3</v>
      </c>
      <c r="D16" s="29">
        <f t="shared" si="0"/>
        <v>2746.182432</v>
      </c>
      <c r="E16" s="52">
        <v>1467.411</v>
      </c>
      <c r="F16" s="21"/>
      <c r="G16" s="52">
        <f>1466.481*0.872</f>
        <v>1278.771432</v>
      </c>
      <c r="H16" s="21"/>
      <c r="I16" s="29">
        <f t="shared" si="1"/>
        <v>4.197</v>
      </c>
      <c r="J16" s="21">
        <v>2.225</v>
      </c>
      <c r="K16" s="54">
        <f>ROUND(2.262*0.872,3)</f>
        <v>1.972</v>
      </c>
    </row>
    <row r="17" spans="1:11" ht="33.75" customHeight="1" thickBot="1">
      <c r="A17" s="94"/>
      <c r="B17" s="96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81" t="s">
        <v>18</v>
      </c>
      <c r="B18" s="97" t="s">
        <v>26</v>
      </c>
      <c r="C18" s="6" t="s">
        <v>3</v>
      </c>
      <c r="D18" s="29">
        <f t="shared" si="0"/>
        <v>187.709568</v>
      </c>
      <c r="E18" s="21"/>
      <c r="F18" s="21"/>
      <c r="G18" s="52">
        <f>1466.481*0.128</f>
        <v>187.709568</v>
      </c>
      <c r="H18" s="21"/>
      <c r="I18" s="29">
        <f t="shared" si="1"/>
        <v>0.29</v>
      </c>
      <c r="J18" s="21"/>
      <c r="K18" s="22">
        <f>ROUND(2.262*0.128,3)</f>
        <v>0.29</v>
      </c>
    </row>
    <row r="19" spans="1:11" ht="32.25" customHeight="1" thickBot="1">
      <c r="A19" s="82"/>
      <c r="B19" s="98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94" t="s">
        <v>19</v>
      </c>
      <c r="B20" s="96" t="s">
        <v>22</v>
      </c>
      <c r="C20" s="5" t="s">
        <v>3</v>
      </c>
      <c r="D20" s="33">
        <f t="shared" si="0"/>
        <v>983.742</v>
      </c>
      <c r="E20" s="40">
        <v>851.444</v>
      </c>
      <c r="F20" s="24"/>
      <c r="G20" s="41">
        <v>132.298</v>
      </c>
      <c r="H20" s="24"/>
      <c r="I20" s="33">
        <f t="shared" si="1"/>
        <v>1.535</v>
      </c>
      <c r="J20" s="41">
        <v>1.311</v>
      </c>
      <c r="K20" s="25">
        <v>0.224</v>
      </c>
    </row>
    <row r="21" spans="1:11" ht="30" customHeight="1" thickBot="1">
      <c r="A21" s="93"/>
      <c r="B21" s="91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99" t="s">
        <v>28</v>
      </c>
      <c r="B22" s="101" t="s">
        <v>29</v>
      </c>
      <c r="C22" s="5" t="s">
        <v>3</v>
      </c>
      <c r="D22" s="33">
        <f t="shared" si="0"/>
        <v>13240.760999999999</v>
      </c>
      <c r="E22" s="40">
        <v>11253.533</v>
      </c>
      <c r="F22" s="24"/>
      <c r="G22" s="55">
        <v>1987.228</v>
      </c>
      <c r="H22" s="24"/>
      <c r="I22" s="33">
        <f>SUM(J22:K22)</f>
        <v>0</v>
      </c>
      <c r="J22" s="41"/>
      <c r="K22" s="25"/>
    </row>
    <row r="23" spans="1:11" ht="30.75" customHeight="1" thickBot="1">
      <c r="A23" s="100"/>
      <c r="B23" s="102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99" t="s">
        <v>30</v>
      </c>
      <c r="B24" s="101" t="s">
        <v>31</v>
      </c>
      <c r="C24" s="42" t="s">
        <v>3</v>
      </c>
      <c r="D24" s="33">
        <f>SUM(E24:H24)</f>
        <v>1112.09</v>
      </c>
      <c r="E24" s="40"/>
      <c r="F24" s="24"/>
      <c r="G24" s="40">
        <v>1112.09</v>
      </c>
      <c r="H24" s="24"/>
      <c r="I24" s="33">
        <f>SUM(J24:K24)</f>
        <v>1.699</v>
      </c>
      <c r="J24" s="41"/>
      <c r="K24" s="25">
        <v>1.699</v>
      </c>
    </row>
    <row r="25" spans="1:11" ht="30.75" customHeight="1" thickBot="1">
      <c r="A25" s="100"/>
      <c r="B25" s="102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E11" sqref="E11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60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5.5" customHeight="1" thickBot="1">
      <c r="A2" s="28" t="s">
        <v>34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63" t="s">
        <v>13</v>
      </c>
      <c r="B3" s="66" t="s">
        <v>6</v>
      </c>
      <c r="C3" s="66" t="s">
        <v>8</v>
      </c>
      <c r="D3" s="69" t="s">
        <v>7</v>
      </c>
      <c r="E3" s="70"/>
      <c r="F3" s="70"/>
      <c r="G3" s="70"/>
      <c r="H3" s="71"/>
      <c r="I3" s="69" t="s">
        <v>27</v>
      </c>
      <c r="J3" s="70"/>
      <c r="K3" s="72"/>
    </row>
    <row r="4" spans="1:11" ht="18.75" customHeight="1">
      <c r="A4" s="64"/>
      <c r="B4" s="67"/>
      <c r="C4" s="67"/>
      <c r="D4" s="73" t="s">
        <v>10</v>
      </c>
      <c r="E4" s="75" t="s">
        <v>11</v>
      </c>
      <c r="F4" s="76"/>
      <c r="G4" s="77"/>
      <c r="H4" s="57"/>
      <c r="I4" s="78" t="s">
        <v>10</v>
      </c>
      <c r="J4" s="78" t="s">
        <v>11</v>
      </c>
      <c r="K4" s="80"/>
    </row>
    <row r="5" spans="1:11" ht="19.5" customHeight="1" thickBot="1">
      <c r="A5" s="65"/>
      <c r="B5" s="68"/>
      <c r="C5" s="68"/>
      <c r="D5" s="74"/>
      <c r="E5" s="3" t="s">
        <v>0</v>
      </c>
      <c r="F5" s="3" t="s">
        <v>9</v>
      </c>
      <c r="G5" s="4" t="s">
        <v>1</v>
      </c>
      <c r="H5" s="4" t="s">
        <v>2</v>
      </c>
      <c r="I5" s="79"/>
      <c r="J5" s="16" t="s">
        <v>0</v>
      </c>
      <c r="K5" s="19" t="s">
        <v>23</v>
      </c>
    </row>
    <row r="6" spans="1:11" ht="19.5" customHeight="1">
      <c r="A6" s="81" t="s">
        <v>14</v>
      </c>
      <c r="B6" s="83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82"/>
      <c r="B7" s="84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81" t="s">
        <v>15</v>
      </c>
      <c r="B8" s="83" t="s">
        <v>20</v>
      </c>
      <c r="C8" s="6" t="s">
        <v>3</v>
      </c>
      <c r="D8" s="29">
        <f t="shared" si="0"/>
        <v>5517.246999999999</v>
      </c>
      <c r="E8" s="52">
        <v>4102.54</v>
      </c>
      <c r="F8" s="21"/>
      <c r="G8" s="21">
        <f>27.418+1278.809+98.666+9.814</f>
        <v>1414.7069999999999</v>
      </c>
      <c r="H8" s="21"/>
      <c r="I8" s="29">
        <f t="shared" si="1"/>
        <v>6.23</v>
      </c>
      <c r="J8" s="21">
        <v>6.182</v>
      </c>
      <c r="K8" s="22">
        <v>0.048</v>
      </c>
    </row>
    <row r="9" spans="1:11" ht="32.25" customHeight="1" thickBot="1">
      <c r="A9" s="85"/>
      <c r="B9" s="86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81" t="s">
        <v>16</v>
      </c>
      <c r="B10" s="88" t="s">
        <v>24</v>
      </c>
      <c r="C10" s="6" t="s">
        <v>3</v>
      </c>
      <c r="D10" s="29">
        <f>SUM(E10:H10)</f>
        <v>1986.895</v>
      </c>
      <c r="E10" s="21">
        <v>1786.31</v>
      </c>
      <c r="F10" s="21">
        <v>199.455</v>
      </c>
      <c r="G10" s="21">
        <v>1.13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7"/>
      <c r="B11" s="89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7"/>
      <c r="B12" s="90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82"/>
      <c r="B13" s="91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92" t="s">
        <v>17</v>
      </c>
      <c r="B14" s="83" t="s">
        <v>21</v>
      </c>
      <c r="C14" s="6" t="s">
        <v>3</v>
      </c>
      <c r="D14" s="29">
        <f t="shared" si="0"/>
        <v>616.678</v>
      </c>
      <c r="E14" s="21"/>
      <c r="F14" s="21"/>
      <c r="G14" s="53">
        <v>616.678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93"/>
      <c r="B15" s="84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92" t="s">
        <v>18</v>
      </c>
      <c r="B16" s="95" t="s">
        <v>22</v>
      </c>
      <c r="C16" s="6" t="s">
        <v>3</v>
      </c>
      <c r="D16" s="29">
        <f t="shared" si="0"/>
        <v>3079.3441199999997</v>
      </c>
      <c r="E16" s="52">
        <v>1647.664</v>
      </c>
      <c r="F16" s="21"/>
      <c r="G16" s="52">
        <f>1641.835*0.872</f>
        <v>1431.68012</v>
      </c>
      <c r="H16" s="21"/>
      <c r="I16" s="29">
        <f t="shared" si="1"/>
        <v>4.29</v>
      </c>
      <c r="J16" s="21">
        <v>2.266</v>
      </c>
      <c r="K16" s="54">
        <f>ROUND(2.321*0.872,3)</f>
        <v>2.024</v>
      </c>
    </row>
    <row r="17" spans="1:11" ht="33.75" customHeight="1" thickBot="1">
      <c r="A17" s="94"/>
      <c r="B17" s="96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81" t="s">
        <v>18</v>
      </c>
      <c r="B18" s="97" t="s">
        <v>26</v>
      </c>
      <c r="C18" s="6" t="s">
        <v>3</v>
      </c>
      <c r="D18" s="29">
        <f t="shared" si="0"/>
        <v>210.15488000000002</v>
      </c>
      <c r="E18" s="21"/>
      <c r="F18" s="21"/>
      <c r="G18" s="52">
        <f>1641.835*0.128</f>
        <v>210.15488000000002</v>
      </c>
      <c r="H18" s="21"/>
      <c r="I18" s="29">
        <f t="shared" si="1"/>
        <v>0.297</v>
      </c>
      <c r="J18" s="21"/>
      <c r="K18" s="22">
        <f>ROUND(2.321*0.128,3)</f>
        <v>0.297</v>
      </c>
    </row>
    <row r="19" spans="1:11" ht="32.25" customHeight="1" thickBot="1">
      <c r="A19" s="82"/>
      <c r="B19" s="98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94" t="s">
        <v>19</v>
      </c>
      <c r="B20" s="96" t="s">
        <v>22</v>
      </c>
      <c r="C20" s="5" t="s">
        <v>3</v>
      </c>
      <c r="D20" s="33">
        <f t="shared" si="0"/>
        <v>1074.823</v>
      </c>
      <c r="E20" s="40">
        <v>939.394</v>
      </c>
      <c r="F20" s="24"/>
      <c r="G20" s="41">
        <v>135.429</v>
      </c>
      <c r="H20" s="24"/>
      <c r="I20" s="33">
        <f t="shared" si="1"/>
        <v>1.574</v>
      </c>
      <c r="J20" s="41">
        <v>1.341</v>
      </c>
      <c r="K20" s="25">
        <v>0.233</v>
      </c>
    </row>
    <row r="21" spans="1:11" ht="30" customHeight="1" thickBot="1">
      <c r="A21" s="93"/>
      <c r="B21" s="91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99" t="s">
        <v>28</v>
      </c>
      <c r="B22" s="101" t="s">
        <v>29</v>
      </c>
      <c r="C22" s="5" t="s">
        <v>3</v>
      </c>
      <c r="D22" s="33">
        <f t="shared" si="0"/>
        <v>12710.624</v>
      </c>
      <c r="E22" s="40">
        <v>10965.302</v>
      </c>
      <c r="F22" s="24"/>
      <c r="G22" s="55">
        <v>1745.3220000000001</v>
      </c>
      <c r="H22" s="24"/>
      <c r="I22" s="33">
        <f>SUM(J22:K22)</f>
        <v>0</v>
      </c>
      <c r="J22" s="41"/>
      <c r="K22" s="25"/>
    </row>
    <row r="23" spans="1:11" ht="30.75" customHeight="1" thickBot="1">
      <c r="A23" s="100"/>
      <c r="B23" s="102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99" t="s">
        <v>30</v>
      </c>
      <c r="B24" s="101" t="s">
        <v>31</v>
      </c>
      <c r="C24" s="42" t="s">
        <v>3</v>
      </c>
      <c r="D24" s="33">
        <f>SUM(E24:H24)</f>
        <v>1210.667</v>
      </c>
      <c r="E24" s="40"/>
      <c r="F24" s="24"/>
      <c r="G24" s="40">
        <v>1210.667</v>
      </c>
      <c r="H24" s="24"/>
      <c r="I24" s="33">
        <f>SUM(J24:K24)</f>
        <v>1.706</v>
      </c>
      <c r="J24" s="41"/>
      <c r="K24" s="25">
        <v>1.706</v>
      </c>
    </row>
    <row r="25" spans="1:11" ht="30.75" customHeight="1" thickBot="1">
      <c r="A25" s="100"/>
      <c r="B25" s="102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D16" sqref="D16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60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5.5" customHeight="1" thickBot="1">
      <c r="A2" s="28" t="s">
        <v>35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63" t="s">
        <v>13</v>
      </c>
      <c r="B3" s="66" t="s">
        <v>6</v>
      </c>
      <c r="C3" s="66" t="s">
        <v>8</v>
      </c>
      <c r="D3" s="69" t="s">
        <v>7</v>
      </c>
      <c r="E3" s="70"/>
      <c r="F3" s="70"/>
      <c r="G3" s="70"/>
      <c r="H3" s="71"/>
      <c r="I3" s="69" t="s">
        <v>27</v>
      </c>
      <c r="J3" s="70"/>
      <c r="K3" s="72"/>
    </row>
    <row r="4" spans="1:11" ht="18.75" customHeight="1">
      <c r="A4" s="64"/>
      <c r="B4" s="67"/>
      <c r="C4" s="67"/>
      <c r="D4" s="73" t="s">
        <v>10</v>
      </c>
      <c r="E4" s="75" t="s">
        <v>11</v>
      </c>
      <c r="F4" s="76"/>
      <c r="G4" s="77"/>
      <c r="H4" s="58"/>
      <c r="I4" s="78" t="s">
        <v>10</v>
      </c>
      <c r="J4" s="78" t="s">
        <v>11</v>
      </c>
      <c r="K4" s="80"/>
    </row>
    <row r="5" spans="1:11" ht="19.5" customHeight="1" thickBot="1">
      <c r="A5" s="65"/>
      <c r="B5" s="68"/>
      <c r="C5" s="68"/>
      <c r="D5" s="74"/>
      <c r="E5" s="3" t="s">
        <v>0</v>
      </c>
      <c r="F5" s="3" t="s">
        <v>9</v>
      </c>
      <c r="G5" s="4" t="s">
        <v>1</v>
      </c>
      <c r="H5" s="4" t="s">
        <v>2</v>
      </c>
      <c r="I5" s="79"/>
      <c r="J5" s="16" t="s">
        <v>0</v>
      </c>
      <c r="K5" s="19" t="s">
        <v>23</v>
      </c>
    </row>
    <row r="6" spans="1:11" ht="19.5" customHeight="1">
      <c r="A6" s="81" t="s">
        <v>14</v>
      </c>
      <c r="B6" s="83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82"/>
      <c r="B7" s="84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81" t="s">
        <v>15</v>
      </c>
      <c r="B8" s="83" t="s">
        <v>20</v>
      </c>
      <c r="C8" s="6" t="s">
        <v>3</v>
      </c>
      <c r="D8" s="29">
        <f t="shared" si="0"/>
        <v>6067.347</v>
      </c>
      <c r="E8" s="52">
        <v>4693.503</v>
      </c>
      <c r="F8" s="21"/>
      <c r="G8" s="21">
        <f>27.743+1249.103+81.779+7.581+7.638</f>
        <v>1373.8439999999998</v>
      </c>
      <c r="H8" s="21"/>
      <c r="I8" s="29">
        <f t="shared" si="1"/>
        <v>7.380000000000001</v>
      </c>
      <c r="J8" s="21">
        <v>7.331</v>
      </c>
      <c r="K8" s="22">
        <v>0.049</v>
      </c>
    </row>
    <row r="9" spans="1:11" ht="32.25" customHeight="1" thickBot="1">
      <c r="A9" s="85"/>
      <c r="B9" s="86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81" t="s">
        <v>16</v>
      </c>
      <c r="B10" s="88" t="s">
        <v>24</v>
      </c>
      <c r="C10" s="6" t="s">
        <v>3</v>
      </c>
      <c r="D10" s="29">
        <f>SUM(E10:H10)</f>
        <v>5514.547</v>
      </c>
      <c r="E10" s="21">
        <v>5375.766</v>
      </c>
      <c r="F10" s="21">
        <v>135.33</v>
      </c>
      <c r="G10" s="21">
        <v>3.451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7"/>
      <c r="B11" s="89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7"/>
      <c r="B12" s="90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82"/>
      <c r="B13" s="91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92" t="s">
        <v>17</v>
      </c>
      <c r="B14" s="83" t="s">
        <v>21</v>
      </c>
      <c r="C14" s="6" t="s">
        <v>3</v>
      </c>
      <c r="D14" s="29">
        <f t="shared" si="0"/>
        <v>585.623</v>
      </c>
      <c r="E14" s="21"/>
      <c r="F14" s="21"/>
      <c r="G14" s="53">
        <v>585.623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93"/>
      <c r="B15" s="84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92" t="s">
        <v>18</v>
      </c>
      <c r="B16" s="95" t="s">
        <v>22</v>
      </c>
      <c r="C16" s="6" t="s">
        <v>3</v>
      </c>
      <c r="D16" s="29">
        <f t="shared" si="0"/>
        <v>3056.850096</v>
      </c>
      <c r="E16" s="52">
        <v>1610.448</v>
      </c>
      <c r="F16" s="21"/>
      <c r="G16" s="52">
        <f>1658.718*0.872</f>
        <v>1446.402096</v>
      </c>
      <c r="H16" s="21"/>
      <c r="I16" s="29">
        <f t="shared" si="1"/>
        <v>4.393</v>
      </c>
      <c r="J16" s="21">
        <v>2.296</v>
      </c>
      <c r="K16" s="54">
        <f>ROUND(2.405*0.872,3)</f>
        <v>2.097</v>
      </c>
    </row>
    <row r="17" spans="1:11" ht="33.75" customHeight="1" thickBot="1">
      <c r="A17" s="94"/>
      <c r="B17" s="96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81" t="s">
        <v>18</v>
      </c>
      <c r="B18" s="97" t="s">
        <v>26</v>
      </c>
      <c r="C18" s="6" t="s">
        <v>3</v>
      </c>
      <c r="D18" s="29">
        <f t="shared" si="0"/>
        <v>212.31590400000002</v>
      </c>
      <c r="E18" s="21"/>
      <c r="F18" s="21"/>
      <c r="G18" s="52">
        <f>1658.718*0.128</f>
        <v>212.31590400000002</v>
      </c>
      <c r="H18" s="21"/>
      <c r="I18" s="29">
        <f t="shared" si="1"/>
        <v>0.308</v>
      </c>
      <c r="J18" s="21"/>
      <c r="K18" s="22">
        <f>ROUND(2.405*0.128,3)</f>
        <v>0.308</v>
      </c>
    </row>
    <row r="19" spans="1:11" ht="32.25" customHeight="1" thickBot="1">
      <c r="A19" s="82"/>
      <c r="B19" s="98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94" t="s">
        <v>19</v>
      </c>
      <c r="B20" s="96" t="s">
        <v>22</v>
      </c>
      <c r="C20" s="5" t="s">
        <v>3</v>
      </c>
      <c r="D20" s="33">
        <f t="shared" si="0"/>
        <v>1160.366</v>
      </c>
      <c r="E20" s="40">
        <v>1007.478</v>
      </c>
      <c r="F20" s="24"/>
      <c r="G20" s="41">
        <v>152.88799999999998</v>
      </c>
      <c r="H20" s="24"/>
      <c r="I20" s="33">
        <f t="shared" si="1"/>
        <v>1.693</v>
      </c>
      <c r="J20" s="41">
        <v>1.46</v>
      </c>
      <c r="K20" s="25">
        <v>0.233</v>
      </c>
    </row>
    <row r="21" spans="1:11" ht="30" customHeight="1" thickBot="1">
      <c r="A21" s="93"/>
      <c r="B21" s="91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99" t="s">
        <v>28</v>
      </c>
      <c r="B22" s="101" t="s">
        <v>29</v>
      </c>
      <c r="C22" s="5" t="s">
        <v>3</v>
      </c>
      <c r="D22" s="33">
        <f t="shared" si="0"/>
        <v>11072.937</v>
      </c>
      <c r="E22" s="40">
        <v>9409.428</v>
      </c>
      <c r="F22" s="24"/>
      <c r="G22" s="55">
        <v>1663.509</v>
      </c>
      <c r="H22" s="24"/>
      <c r="I22" s="33">
        <f>SUM(J22:K22)</f>
        <v>0</v>
      </c>
      <c r="J22" s="41"/>
      <c r="K22" s="25"/>
    </row>
    <row r="23" spans="1:11" ht="30.75" customHeight="1" thickBot="1">
      <c r="A23" s="100"/>
      <c r="B23" s="102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99" t="s">
        <v>30</v>
      </c>
      <c r="B24" s="101" t="s">
        <v>31</v>
      </c>
      <c r="C24" s="42" t="s">
        <v>3</v>
      </c>
      <c r="D24" s="33">
        <f>SUM(E24:H24)</f>
        <v>1182.839</v>
      </c>
      <c r="E24" s="40"/>
      <c r="F24" s="24"/>
      <c r="G24" s="40">
        <v>1182.839</v>
      </c>
      <c r="H24" s="24"/>
      <c r="I24" s="33">
        <f>SUM(J24:K24)</f>
        <v>1.704</v>
      </c>
      <c r="J24" s="41"/>
      <c r="K24" s="25">
        <v>1.704</v>
      </c>
    </row>
    <row r="25" spans="1:11" ht="30.75" customHeight="1" thickBot="1">
      <c r="A25" s="100"/>
      <c r="B25" s="102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tabSelected="1" zoomScale="85" zoomScaleNormal="85" zoomScalePageLayoutView="0" workbookViewId="0" topLeftCell="A1">
      <selection activeCell="T9" sqref="T9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60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5.5" customHeight="1" thickBot="1">
      <c r="A2" s="28" t="s">
        <v>36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63" t="s">
        <v>13</v>
      </c>
      <c r="B3" s="66" t="s">
        <v>6</v>
      </c>
      <c r="C3" s="66" t="s">
        <v>8</v>
      </c>
      <c r="D3" s="69" t="s">
        <v>7</v>
      </c>
      <c r="E3" s="70"/>
      <c r="F3" s="70"/>
      <c r="G3" s="70"/>
      <c r="H3" s="71"/>
      <c r="I3" s="69" t="s">
        <v>27</v>
      </c>
      <c r="J3" s="70"/>
      <c r="K3" s="72"/>
    </row>
    <row r="4" spans="1:11" ht="18.75" customHeight="1">
      <c r="A4" s="64"/>
      <c r="B4" s="67"/>
      <c r="C4" s="67"/>
      <c r="D4" s="73" t="s">
        <v>10</v>
      </c>
      <c r="E4" s="75" t="s">
        <v>11</v>
      </c>
      <c r="F4" s="76"/>
      <c r="G4" s="77"/>
      <c r="H4" s="59"/>
      <c r="I4" s="78" t="s">
        <v>10</v>
      </c>
      <c r="J4" s="78" t="s">
        <v>11</v>
      </c>
      <c r="K4" s="80"/>
    </row>
    <row r="5" spans="1:11" ht="19.5" customHeight="1" thickBot="1">
      <c r="A5" s="65"/>
      <c r="B5" s="68"/>
      <c r="C5" s="68"/>
      <c r="D5" s="74"/>
      <c r="E5" s="3" t="s">
        <v>0</v>
      </c>
      <c r="F5" s="3" t="s">
        <v>9</v>
      </c>
      <c r="G5" s="4" t="s">
        <v>1</v>
      </c>
      <c r="H5" s="4" t="s">
        <v>2</v>
      </c>
      <c r="I5" s="79"/>
      <c r="J5" s="16" t="s">
        <v>0</v>
      </c>
      <c r="K5" s="19" t="s">
        <v>23</v>
      </c>
    </row>
    <row r="6" spans="1:11" ht="19.5" customHeight="1">
      <c r="A6" s="81" t="s">
        <v>14</v>
      </c>
      <c r="B6" s="83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82"/>
      <c r="B7" s="84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81" t="s">
        <v>15</v>
      </c>
      <c r="B8" s="83" t="s">
        <v>20</v>
      </c>
      <c r="C8" s="6" t="s">
        <v>3</v>
      </c>
      <c r="D8" s="29">
        <f t="shared" si="0"/>
        <v>7736.15</v>
      </c>
      <c r="E8" s="52">
        <v>6314.758</v>
      </c>
      <c r="F8" s="21"/>
      <c r="G8" s="21">
        <f>25.306+1299.335+76.881+12.294+7.576</f>
        <v>1421.3920000000003</v>
      </c>
      <c r="H8" s="21"/>
      <c r="I8" s="29">
        <f t="shared" si="1"/>
        <v>11.375</v>
      </c>
      <c r="J8" s="21">
        <v>11.335</v>
      </c>
      <c r="K8" s="22">
        <v>0.04</v>
      </c>
    </row>
    <row r="9" spans="1:11" ht="32.25" customHeight="1" thickBot="1">
      <c r="A9" s="85"/>
      <c r="B9" s="86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81" t="s">
        <v>16</v>
      </c>
      <c r="B10" s="88" t="s">
        <v>24</v>
      </c>
      <c r="C10" s="6" t="s">
        <v>3</v>
      </c>
      <c r="D10" s="29">
        <f>SUM(E10:H10)</f>
        <v>14160.456</v>
      </c>
      <c r="E10" s="21">
        <v>14024.881</v>
      </c>
      <c r="F10" s="21">
        <v>132.065</v>
      </c>
      <c r="G10" s="21">
        <v>3.51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7"/>
      <c r="B11" s="89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7"/>
      <c r="B12" s="90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82"/>
      <c r="B13" s="91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92" t="s">
        <v>17</v>
      </c>
      <c r="B14" s="83" t="s">
        <v>21</v>
      </c>
      <c r="C14" s="6" t="s">
        <v>3</v>
      </c>
      <c r="D14" s="29">
        <f t="shared" si="0"/>
        <v>607.376</v>
      </c>
      <c r="E14" s="21"/>
      <c r="F14" s="21"/>
      <c r="G14" s="53">
        <v>607.376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93"/>
      <c r="B15" s="84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92" t="s">
        <v>18</v>
      </c>
      <c r="B16" s="95" t="s">
        <v>22</v>
      </c>
      <c r="C16" s="6" t="s">
        <v>3</v>
      </c>
      <c r="D16" s="29">
        <f t="shared" si="0"/>
        <v>3208.5065999999997</v>
      </c>
      <c r="E16" s="52">
        <v>1675.378</v>
      </c>
      <c r="F16" s="21"/>
      <c r="G16" s="52">
        <f>1758.175*0.872</f>
        <v>1533.1286</v>
      </c>
      <c r="H16" s="21"/>
      <c r="I16" s="29">
        <f t="shared" si="1"/>
        <v>4.45</v>
      </c>
      <c r="J16" s="21">
        <v>2.326</v>
      </c>
      <c r="K16" s="54">
        <f>ROUND(2.436*0.872,3)</f>
        <v>2.124</v>
      </c>
    </row>
    <row r="17" spans="1:11" ht="33.75" customHeight="1" thickBot="1">
      <c r="A17" s="94"/>
      <c r="B17" s="96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81" t="s">
        <v>18</v>
      </c>
      <c r="B18" s="97" t="s">
        <v>26</v>
      </c>
      <c r="C18" s="6" t="s">
        <v>3</v>
      </c>
      <c r="D18" s="29">
        <f t="shared" si="0"/>
        <v>225.0464</v>
      </c>
      <c r="E18" s="21"/>
      <c r="F18" s="21"/>
      <c r="G18" s="52">
        <f>1758.175*0.128</f>
        <v>225.0464</v>
      </c>
      <c r="H18" s="21"/>
      <c r="I18" s="29">
        <f t="shared" si="1"/>
        <v>0.312</v>
      </c>
      <c r="J18" s="21"/>
      <c r="K18" s="22">
        <f>ROUND(2.436*0.128,3)</f>
        <v>0.312</v>
      </c>
    </row>
    <row r="19" spans="1:11" ht="32.25" customHeight="1" thickBot="1">
      <c r="A19" s="82"/>
      <c r="B19" s="98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94" t="s">
        <v>19</v>
      </c>
      <c r="B20" s="96" t="s">
        <v>22</v>
      </c>
      <c r="C20" s="5" t="s">
        <v>3</v>
      </c>
      <c r="D20" s="33">
        <f t="shared" si="0"/>
        <v>1237.8506</v>
      </c>
      <c r="E20" s="40">
        <v>1016.9556</v>
      </c>
      <c r="F20" s="24"/>
      <c r="G20" s="41">
        <v>220.89499999999998</v>
      </c>
      <c r="H20" s="24"/>
      <c r="I20" s="33">
        <f t="shared" si="1"/>
        <v>1.698</v>
      </c>
      <c r="J20" s="41">
        <v>1.402</v>
      </c>
      <c r="K20" s="25">
        <v>0.296</v>
      </c>
    </row>
    <row r="21" spans="1:11" ht="30" customHeight="1" thickBot="1">
      <c r="A21" s="93"/>
      <c r="B21" s="91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99" t="s">
        <v>28</v>
      </c>
      <c r="B22" s="101" t="s">
        <v>29</v>
      </c>
      <c r="C22" s="5" t="s">
        <v>3</v>
      </c>
      <c r="D22" s="33">
        <f t="shared" si="0"/>
        <v>10329.369</v>
      </c>
      <c r="E22" s="40">
        <v>8775.733</v>
      </c>
      <c r="F22" s="24"/>
      <c r="G22" s="55">
        <v>1553.636</v>
      </c>
      <c r="H22" s="24"/>
      <c r="I22" s="33">
        <f>SUM(J22:K22)</f>
        <v>0</v>
      </c>
      <c r="J22" s="41"/>
      <c r="K22" s="25"/>
    </row>
    <row r="23" spans="1:11" ht="30.75" customHeight="1" thickBot="1">
      <c r="A23" s="100"/>
      <c r="B23" s="102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99" t="s">
        <v>30</v>
      </c>
      <c r="B24" s="101" t="s">
        <v>31</v>
      </c>
      <c r="C24" s="42" t="s">
        <v>3</v>
      </c>
      <c r="D24" s="33">
        <f>SUM(E24:H24)</f>
        <v>1226.787</v>
      </c>
      <c r="E24" s="40"/>
      <c r="F24" s="24"/>
      <c r="G24" s="40">
        <v>1226.787</v>
      </c>
      <c r="H24" s="24"/>
      <c r="I24" s="33">
        <f>SUM(J24:K24)</f>
        <v>1.749</v>
      </c>
      <c r="J24" s="41"/>
      <c r="K24" s="25">
        <v>1.749</v>
      </c>
    </row>
    <row r="25" spans="1:11" ht="30.75" customHeight="1" thickBot="1">
      <c r="A25" s="100"/>
      <c r="B25" s="102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2020-03-05T11:11:30Z</cp:lastPrinted>
  <dcterms:created xsi:type="dcterms:W3CDTF">2010-10-28T06:49:01Z</dcterms:created>
  <dcterms:modified xsi:type="dcterms:W3CDTF">2022-06-21T05:22:48Z</dcterms:modified>
  <cp:category/>
  <cp:version/>
  <cp:contentType/>
  <cp:contentStatus/>
</cp:coreProperties>
</file>